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70"/>
  </bookViews>
  <sheets>
    <sheet name="Aug 16" sheetId="1" r:id="rId1"/>
  </sheets>
  <externalReferences>
    <externalReference r:id="rId2"/>
  </externalReferences>
  <definedNames>
    <definedName name="_xlnm._FilterDatabase" localSheetId="0" hidden="1">'Aug 16'!$A$12:$M$20</definedName>
    <definedName name="_xlnm.Print_Area" localSheetId="0">'Aug 16'!$A$1:$M$25</definedName>
    <definedName name="_xlnm.Print_Titles" localSheetId="0">'Aug 16'!$8:$12</definedName>
  </definedNames>
  <calcPr calcId="124519"/>
</workbook>
</file>

<file path=xl/calcChain.xml><?xml version="1.0" encoding="utf-8"?>
<calcChain xmlns="http://schemas.openxmlformats.org/spreadsheetml/2006/main">
  <c r="E21" i="1"/>
  <c r="H21" s="1"/>
  <c r="D21"/>
  <c r="C21"/>
  <c r="E20"/>
  <c r="D20"/>
  <c r="C20"/>
  <c r="E19"/>
  <c r="I19" s="1"/>
  <c r="D19"/>
  <c r="C19"/>
  <c r="E18"/>
  <c r="D18"/>
  <c r="C18"/>
  <c r="E17"/>
  <c r="D17"/>
  <c r="C17"/>
  <c r="E16"/>
  <c r="D16"/>
  <c r="C16"/>
  <c r="E15"/>
  <c r="I15" s="1"/>
  <c r="D15"/>
  <c r="C15"/>
  <c r="E14"/>
  <c r="D14"/>
  <c r="C14"/>
  <c r="E13"/>
  <c r="I13" s="1"/>
  <c r="D13"/>
  <c r="C13"/>
  <c r="I16" l="1"/>
  <c r="H20"/>
  <c r="I14"/>
  <c r="I18"/>
  <c r="I17"/>
</calcChain>
</file>

<file path=xl/sharedStrings.xml><?xml version="1.0" encoding="utf-8"?>
<sst xmlns="http://schemas.openxmlformats.org/spreadsheetml/2006/main" count="61" uniqueCount="41">
  <si>
    <t>NORTHERN REGIONAL LOAD DESPATCH CENTRE</t>
  </si>
  <si>
    <t xml:space="preserve"> OUTAGE DUE TO PLANNED SHUTDOWN AND TRIPPINGS ATTRIBUTABLE TO SELF BY LICENSEE</t>
  </si>
  <si>
    <t xml:space="preserve"> JAYPEE POWERGRID LIMITED</t>
  </si>
  <si>
    <t>CPCC, JAMMU</t>
  </si>
  <si>
    <t>LINE OUTAGE DETAILS</t>
  </si>
  <si>
    <t xml:space="preserve">Month- August ,2016                                                                                                     </t>
  </si>
  <si>
    <t>OUTAGE</t>
  </si>
  <si>
    <t>RESTORATION</t>
  </si>
  <si>
    <t xml:space="preserve"> OUTAGE DURATION ATTRIBUTABLE TO</t>
  </si>
  <si>
    <t>NRLDC CODE</t>
  </si>
  <si>
    <t>Category Code</t>
  </si>
  <si>
    <t>Reasons of Outage</t>
  </si>
  <si>
    <t>CODE</t>
  </si>
  <si>
    <t>EVENT NO</t>
  </si>
  <si>
    <t>ELEMENT NAME</t>
  </si>
  <si>
    <t xml:space="preserve">DATE &amp; TIME
  </t>
  </si>
  <si>
    <t>Jaypee Powergrid Limited</t>
  </si>
  <si>
    <t>OTHERS</t>
  </si>
  <si>
    <t>System constraints/ Natural Calamity / Militancy</t>
  </si>
  <si>
    <t>Deemed Available</t>
  </si>
  <si>
    <t>@(T)</t>
  </si>
  <si>
    <t>@(U)</t>
  </si>
  <si>
    <t>&amp; (C)</t>
  </si>
  <si>
    <t>*(D)</t>
  </si>
  <si>
    <t>Hrs Min</t>
  </si>
  <si>
    <t>JP40004</t>
  </si>
  <si>
    <t>OSPD</t>
  </si>
  <si>
    <t>Shutdown availed by KW Powerhouse for maintenance purposes.</t>
  </si>
  <si>
    <t xml:space="preserve">  </t>
  </si>
  <si>
    <t>JP40003</t>
  </si>
  <si>
    <t>LVRD</t>
  </si>
  <si>
    <t>Manually opened on NRLDC instructions due to over voltage.</t>
  </si>
  <si>
    <t>JP40005</t>
  </si>
  <si>
    <t>JP40006</t>
  </si>
  <si>
    <t>-</t>
  </si>
  <si>
    <t>LNCC</t>
  </si>
  <si>
    <t>Line tripped on R - B Phase to earth fault due to heavy lightning that struck on tree in the vicinity of Span AP84-85, after patrolling the line was charged.</t>
  </si>
  <si>
    <t>(Suresh Jain)</t>
  </si>
  <si>
    <t>Sr.Vice President</t>
  </si>
  <si>
    <t>JPL, Sholtu</t>
  </si>
  <si>
    <t>Due to incessant rain in the region, a landslide from upside hill occurred which caused a huge boulder hit the outer conductor of Y- Phase of Ckt- I between span AP275- 276, resulting into snapping of conductor , the tower span being located in the valley of the hilly terrain of this region. The snapped conductor fell on R- Phase of Ckt - I resulting into     Y- Phase to R- Phase fault.</t>
  </si>
</sst>
</file>

<file path=xl/styles.xml><?xml version="1.0" encoding="utf-8"?>
<styleSheet xmlns="http://schemas.openxmlformats.org/spreadsheetml/2006/main">
  <numFmts count="1">
    <numFmt numFmtId="164" formatCode="[h]:mm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8"/>
      <name val="Calibri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0" xfId="0" applyFont="1" applyFill="1"/>
    <xf numFmtId="0" fontId="3" fillId="0" borderId="0" xfId="0" applyFont="1" applyFill="1" applyAlignment="1"/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4" fillId="0" borderId="0" xfId="0" applyFont="1" applyFill="1" applyAlignment="1"/>
    <xf numFmtId="0" fontId="9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22" fontId="6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0" fontId="6" fillId="0" borderId="0" xfId="1" quotePrefix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4" fillId="0" borderId="10" xfId="0" applyFont="1" applyFill="1" applyBorder="1"/>
    <xf numFmtId="0" fontId="4" fillId="0" borderId="2" xfId="0" applyFont="1" applyFill="1" applyBorder="1"/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 wrapText="1"/>
    </xf>
    <xf numFmtId="22" fontId="9" fillId="0" borderId="1" xfId="1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9" fillId="0" borderId="1" xfId="1" quotePrefix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left" vertical="center" wrapText="1"/>
    </xf>
    <xf numFmtId="22" fontId="9" fillId="0" borderId="13" xfId="1" applyNumberFormat="1" applyFont="1" applyFill="1" applyBorder="1" applyAlignment="1">
      <alignment horizontal="center" vertical="center"/>
    </xf>
    <xf numFmtId="164" fontId="9" fillId="0" borderId="13" xfId="1" applyNumberFormat="1" applyFont="1" applyFill="1" applyBorder="1" applyAlignment="1">
      <alignment horizontal="center" vertical="center"/>
    </xf>
    <xf numFmtId="0" fontId="9" fillId="0" borderId="13" xfId="1" quotePrefix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left" vertical="top" wrapText="1"/>
    </xf>
    <xf numFmtId="0" fontId="8" fillId="0" borderId="1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ny\AppData\Local\Temp\Temp1_lineavailibilityofaugustforfinalisation.zip\FINAL_%20LINE_OUTAGE_DETAILS_2014_2015-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RIL ,2012"/>
      <sheetName val="MAY,2012"/>
      <sheetName val="JUNE,2012"/>
      <sheetName val="JULY,2012"/>
      <sheetName val="AUGUST,2012"/>
      <sheetName val="SEPTEMBER,2012"/>
      <sheetName val="OCTOBER,2012"/>
      <sheetName val="November ,2012"/>
      <sheetName val="December,2012"/>
      <sheetName val="January,2013"/>
      <sheetName val="February,2013"/>
      <sheetName val="March,2013"/>
      <sheetName val="April,2013"/>
      <sheetName val="May,2013"/>
      <sheetName val="June,2013"/>
      <sheetName val="July,2013 "/>
      <sheetName val="August,2013"/>
      <sheetName val="Sept,2013"/>
      <sheetName val="Oct,2013"/>
      <sheetName val="Nov,2013"/>
      <sheetName val="Dec,2013"/>
      <sheetName val="Jan 14"/>
      <sheetName val="Feb 14"/>
      <sheetName val="March 14"/>
      <sheetName val="April 14"/>
      <sheetName val="May 14 "/>
      <sheetName val="June 14"/>
      <sheetName val="July 14"/>
      <sheetName val="August,14"/>
      <sheetName val="September,14"/>
      <sheetName val="October,14"/>
      <sheetName val="November,14"/>
      <sheetName val="December,14"/>
      <sheetName val="january, 15"/>
      <sheetName val="feb, 15 "/>
      <sheetName val="March, 15"/>
      <sheetName val="April, 15 "/>
      <sheetName val="May 15"/>
      <sheetName val="June 15"/>
      <sheetName val="July 15"/>
      <sheetName val="Aug 15"/>
      <sheetName val="Sep 15"/>
      <sheetName val="Oct 15"/>
      <sheetName val="Nov 15"/>
      <sheetName val="Dec 15"/>
      <sheetName val="Jan 16"/>
      <sheetName val="Feb 16"/>
      <sheetName val="March 16"/>
      <sheetName val="April 16"/>
      <sheetName val="May 16"/>
      <sheetName val="June 16"/>
      <sheetName val="July 16"/>
      <sheetName val="Aug 16"/>
      <sheetName val="Format"/>
      <sheetName val="Line code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>
        <row r="4">
          <cell r="A4" t="str">
            <v>JP40001</v>
          </cell>
          <cell r="B4" t="str">
            <v>Baspa Wangtu ckt I</v>
          </cell>
        </row>
        <row r="5">
          <cell r="A5" t="str">
            <v>JP40002</v>
          </cell>
          <cell r="B5" t="str">
            <v>Baspa Wangtu ckt II</v>
          </cell>
        </row>
        <row r="6">
          <cell r="A6" t="str">
            <v>JP40003</v>
          </cell>
          <cell r="B6" t="str">
            <v>Jhakri Wangtu  ckt I</v>
          </cell>
        </row>
        <row r="7">
          <cell r="A7" t="str">
            <v>JP40004</v>
          </cell>
          <cell r="B7" t="str">
            <v>Jhakri Wangtu  ckt II</v>
          </cell>
        </row>
        <row r="8">
          <cell r="A8" t="str">
            <v>JP40005</v>
          </cell>
          <cell r="B8" t="str">
            <v>Wangtu Abdullapur  ckt I</v>
          </cell>
        </row>
        <row r="9">
          <cell r="A9" t="str">
            <v>JP40006</v>
          </cell>
          <cell r="B9" t="str">
            <v>Wangtu Abdullapur  ckt II</v>
          </cell>
        </row>
        <row r="10">
          <cell r="A10" t="str">
            <v>JP40007</v>
          </cell>
          <cell r="B10" t="str">
            <v>KW- Sorang HEP</v>
          </cell>
        </row>
        <row r="11">
          <cell r="A11" t="str">
            <v>JP40008</v>
          </cell>
          <cell r="B11" t="str">
            <v>ABD- Sorang HEP</v>
          </cell>
        </row>
      </sheetData>
      <sheetData sheetId="5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tabSelected="1" view="pageBreakPreview" zoomScale="55" zoomScaleNormal="55" zoomScaleSheetLayoutView="55" workbookViewId="0">
      <selection activeCell="L13" sqref="L13:M13"/>
    </sheetView>
  </sheetViews>
  <sheetFormatPr defaultRowHeight="15"/>
  <cols>
    <col min="1" max="1" width="13.85546875" style="1" customWidth="1"/>
    <col min="2" max="2" width="8.42578125" style="1" customWidth="1"/>
    <col min="3" max="3" width="34.140625" style="1" customWidth="1"/>
    <col min="4" max="4" width="27.28515625" style="1" bestFit="1" customWidth="1"/>
    <col min="5" max="5" width="27.7109375" style="1" bestFit="1" customWidth="1"/>
    <col min="6" max="6" width="12.7109375" style="1" customWidth="1"/>
    <col min="7" max="7" width="12.140625" style="1" customWidth="1"/>
    <col min="8" max="8" width="13.42578125" style="1" customWidth="1"/>
    <col min="9" max="9" width="14.85546875" style="1" customWidth="1"/>
    <col min="10" max="10" width="14.140625" style="1" customWidth="1"/>
    <col min="11" max="11" width="11.140625" style="1" customWidth="1"/>
    <col min="12" max="12" width="18" style="1" customWidth="1"/>
    <col min="13" max="13" width="70.140625" style="1" customWidth="1"/>
    <col min="14" max="16384" width="9.140625" style="1"/>
  </cols>
  <sheetData>
    <row r="1" spans="1:17" ht="31.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7" ht="23.25">
      <c r="A2" s="65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7" ht="23.2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7" ht="23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1:17" ht="23.25">
      <c r="A5" s="66" t="s">
        <v>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6" spans="1:17" ht="23.25">
      <c r="A6" s="2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7" ht="19.5" thickBot="1">
      <c r="A7" s="5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7" ht="36.75" customHeight="1">
      <c r="A8" s="21"/>
      <c r="B8" s="22"/>
      <c r="C8" s="22"/>
      <c r="D8" s="23" t="s">
        <v>6</v>
      </c>
      <c r="E8" s="23" t="s">
        <v>7</v>
      </c>
      <c r="F8" s="61" t="s">
        <v>8</v>
      </c>
      <c r="G8" s="61"/>
      <c r="H8" s="61"/>
      <c r="I8" s="61"/>
      <c r="J8" s="61" t="s">
        <v>9</v>
      </c>
      <c r="K8" s="63" t="s">
        <v>10</v>
      </c>
      <c r="L8" s="52" t="s">
        <v>11</v>
      </c>
      <c r="M8" s="53"/>
    </row>
    <row r="9" spans="1:17" ht="117" customHeight="1">
      <c r="A9" s="56" t="s">
        <v>12</v>
      </c>
      <c r="B9" s="57" t="s">
        <v>13</v>
      </c>
      <c r="C9" s="59" t="s">
        <v>14</v>
      </c>
      <c r="D9" s="60" t="s">
        <v>15</v>
      </c>
      <c r="E9" s="60" t="s">
        <v>15</v>
      </c>
      <c r="F9" s="24" t="s">
        <v>16</v>
      </c>
      <c r="G9" s="24" t="s">
        <v>17</v>
      </c>
      <c r="H9" s="24" t="s">
        <v>18</v>
      </c>
      <c r="I9" s="24" t="s">
        <v>19</v>
      </c>
      <c r="J9" s="62"/>
      <c r="K9" s="60"/>
      <c r="L9" s="54"/>
      <c r="M9" s="55"/>
    </row>
    <row r="10" spans="1:17" ht="18.75">
      <c r="A10" s="56"/>
      <c r="B10" s="58"/>
      <c r="C10" s="59"/>
      <c r="D10" s="60"/>
      <c r="E10" s="60"/>
      <c r="F10" s="25" t="s">
        <v>20</v>
      </c>
      <c r="G10" s="25" t="s">
        <v>21</v>
      </c>
      <c r="H10" s="24" t="s">
        <v>22</v>
      </c>
      <c r="I10" s="24" t="s">
        <v>23</v>
      </c>
      <c r="J10" s="62"/>
      <c r="K10" s="60"/>
      <c r="L10" s="54"/>
      <c r="M10" s="55"/>
    </row>
    <row r="11" spans="1:17" ht="18.75">
      <c r="A11" s="56"/>
      <c r="B11" s="58"/>
      <c r="C11" s="59"/>
      <c r="D11" s="60"/>
      <c r="E11" s="60"/>
      <c r="F11" s="24" t="s">
        <v>24</v>
      </c>
      <c r="G11" s="24" t="s">
        <v>24</v>
      </c>
      <c r="H11" s="24" t="s">
        <v>24</v>
      </c>
      <c r="I11" s="24" t="s">
        <v>24</v>
      </c>
      <c r="J11" s="62"/>
      <c r="K11" s="60"/>
      <c r="L11" s="54"/>
      <c r="M11" s="55"/>
    </row>
    <row r="12" spans="1:17" ht="35.25" customHeight="1">
      <c r="A12" s="26">
        <v>1</v>
      </c>
      <c r="B12" s="27">
        <v>2</v>
      </c>
      <c r="C12" s="27">
        <v>3</v>
      </c>
      <c r="D12" s="27">
        <v>4</v>
      </c>
      <c r="E12" s="27">
        <v>5</v>
      </c>
      <c r="F12" s="27">
        <v>6</v>
      </c>
      <c r="G12" s="27">
        <v>7</v>
      </c>
      <c r="H12" s="27">
        <v>8</v>
      </c>
      <c r="I12" s="27">
        <v>9</v>
      </c>
      <c r="J12" s="27">
        <v>10</v>
      </c>
      <c r="K12" s="27">
        <v>11</v>
      </c>
      <c r="L12" s="44">
        <v>12</v>
      </c>
      <c r="M12" s="45"/>
    </row>
    <row r="13" spans="1:17" s="3" customFormat="1" ht="62.25" customHeight="1">
      <c r="A13" s="28" t="s">
        <v>25</v>
      </c>
      <c r="B13" s="29">
        <v>48</v>
      </c>
      <c r="C13" s="30" t="str">
        <f>+VLOOKUP(A13,'[1]Line codes'!$A$4:$B$11,2,FALSE)</f>
        <v>Jhakri Wangtu  ckt II</v>
      </c>
      <c r="D13" s="31">
        <f>+DATE(2016,8,6)+TIME(11,20,0)</f>
        <v>42588.472222222219</v>
      </c>
      <c r="E13" s="31">
        <f>+DATE(2016,8,6)+TIME(16,46,0)</f>
        <v>42588.698611111111</v>
      </c>
      <c r="F13" s="32">
        <v>0</v>
      </c>
      <c r="G13" s="32">
        <v>0</v>
      </c>
      <c r="H13" s="32">
        <v>0</v>
      </c>
      <c r="I13" s="32">
        <f>+E13-D13</f>
        <v>0.22638888889196096</v>
      </c>
      <c r="J13" s="33">
        <v>357</v>
      </c>
      <c r="K13" s="6" t="s">
        <v>26</v>
      </c>
      <c r="L13" s="46" t="s">
        <v>27</v>
      </c>
      <c r="M13" s="47"/>
      <c r="Q13" s="3" t="s">
        <v>28</v>
      </c>
    </row>
    <row r="14" spans="1:17" s="3" customFormat="1" ht="62.25" customHeight="1">
      <c r="A14" s="28" t="s">
        <v>29</v>
      </c>
      <c r="B14" s="29">
        <v>49</v>
      </c>
      <c r="C14" s="30" t="str">
        <f>+VLOOKUP(A14,'[1]Line codes'!$A$4:$B$11,2,FALSE)</f>
        <v>Jhakri Wangtu  ckt I</v>
      </c>
      <c r="D14" s="31">
        <f>+DATE(2016,8,6)+TIME(22,36,0)</f>
        <v>42588.941666666666</v>
      </c>
      <c r="E14" s="31">
        <f>+DATE(2016,8,7)+TIME(5,45,0)</f>
        <v>42589.239583333336</v>
      </c>
      <c r="F14" s="32">
        <v>0</v>
      </c>
      <c r="G14" s="32">
        <v>0</v>
      </c>
      <c r="H14" s="32">
        <v>0</v>
      </c>
      <c r="I14" s="32">
        <f t="shared" ref="I14:I19" si="0">+E14-D14</f>
        <v>0.29791666667006211</v>
      </c>
      <c r="J14" s="33">
        <v>404</v>
      </c>
      <c r="K14" s="7" t="s">
        <v>30</v>
      </c>
      <c r="L14" s="48" t="s">
        <v>31</v>
      </c>
      <c r="M14" s="49"/>
    </row>
    <row r="15" spans="1:17" s="3" customFormat="1" ht="62.25" customHeight="1">
      <c r="A15" s="28" t="s">
        <v>32</v>
      </c>
      <c r="B15" s="29">
        <v>50</v>
      </c>
      <c r="C15" s="30" t="str">
        <f>+VLOOKUP(A15,'[1]Line codes'!$A$4:$B$11,2,FALSE)</f>
        <v>Wangtu Abdullapur  ckt I</v>
      </c>
      <c r="D15" s="31">
        <f>+DATE(2016,8,7)+TIME(1,10,0)</f>
        <v>42589.048611111109</v>
      </c>
      <c r="E15" s="31">
        <f>+DATE(2016,8,7)+TIME(6,27,0)</f>
        <v>42589.268750000003</v>
      </c>
      <c r="F15" s="32">
        <v>0</v>
      </c>
      <c r="G15" s="32">
        <v>0</v>
      </c>
      <c r="H15" s="32">
        <v>0</v>
      </c>
      <c r="I15" s="32">
        <f t="shared" si="0"/>
        <v>0.22013888889341615</v>
      </c>
      <c r="J15" s="33">
        <v>407</v>
      </c>
      <c r="K15" s="7" t="s">
        <v>30</v>
      </c>
      <c r="L15" s="48" t="s">
        <v>31</v>
      </c>
      <c r="M15" s="49"/>
    </row>
    <row r="16" spans="1:17" s="3" customFormat="1" ht="62.25" customHeight="1">
      <c r="A16" s="28" t="s">
        <v>29</v>
      </c>
      <c r="B16" s="29">
        <v>51</v>
      </c>
      <c r="C16" s="30" t="str">
        <f>+VLOOKUP(A16,'[1]Line codes'!$A$4:$B$11,2,FALSE)</f>
        <v>Jhakri Wangtu  ckt I</v>
      </c>
      <c r="D16" s="31">
        <f>+DATE(2016,8,7)+TIME(8,46,0)</f>
        <v>42589.365277777775</v>
      </c>
      <c r="E16" s="31">
        <f>+DATE(2016,8,8)+TIME(4,56,0)</f>
        <v>42590.205555555556</v>
      </c>
      <c r="F16" s="32">
        <v>0</v>
      </c>
      <c r="G16" s="32">
        <v>0</v>
      </c>
      <c r="H16" s="32">
        <v>0</v>
      </c>
      <c r="I16" s="32">
        <f t="shared" si="0"/>
        <v>0.84027777778101154</v>
      </c>
      <c r="J16" s="33">
        <v>424</v>
      </c>
      <c r="K16" s="7" t="s">
        <v>30</v>
      </c>
      <c r="L16" s="48" t="s">
        <v>31</v>
      </c>
      <c r="M16" s="49"/>
    </row>
    <row r="17" spans="1:13" s="3" customFormat="1" ht="62.25" customHeight="1">
      <c r="A17" s="28" t="s">
        <v>32</v>
      </c>
      <c r="B17" s="29">
        <v>52</v>
      </c>
      <c r="C17" s="30" t="str">
        <f>+VLOOKUP(A17,'[1]Line codes'!$A$4:$B$11,2,FALSE)</f>
        <v>Wangtu Abdullapur  ckt I</v>
      </c>
      <c r="D17" s="31">
        <f>+DATE(2016,8,7)+TIME(9,9,0)</f>
        <v>42589.381249999999</v>
      </c>
      <c r="E17" s="31">
        <f>+DATE(2016,8,8)+TIME(5,1,0)</f>
        <v>42590.209027777775</v>
      </c>
      <c r="F17" s="32">
        <v>0</v>
      </c>
      <c r="G17" s="32">
        <v>0</v>
      </c>
      <c r="H17" s="32">
        <v>0</v>
      </c>
      <c r="I17" s="32">
        <f t="shared" si="0"/>
        <v>0.82777777777664596</v>
      </c>
      <c r="J17" s="33">
        <v>428</v>
      </c>
      <c r="K17" s="7" t="s">
        <v>30</v>
      </c>
      <c r="L17" s="48" t="s">
        <v>31</v>
      </c>
      <c r="M17" s="49"/>
    </row>
    <row r="18" spans="1:13" s="3" customFormat="1" ht="62.25" customHeight="1">
      <c r="A18" s="28" t="s">
        <v>32</v>
      </c>
      <c r="B18" s="29">
        <v>53</v>
      </c>
      <c r="C18" s="30" t="str">
        <f>+VLOOKUP(A18,'[1]Line codes'!$A$4:$B$11,2,FALSE)</f>
        <v>Wangtu Abdullapur  ckt I</v>
      </c>
      <c r="D18" s="31">
        <f>+DATE(2016,8,24)+TIME(5,48,0)</f>
        <v>42606.241666666669</v>
      </c>
      <c r="E18" s="31">
        <f>+DATE(2016,8,24)+TIME(18,15,0)</f>
        <v>42606.760416666664</v>
      </c>
      <c r="F18" s="32">
        <v>0</v>
      </c>
      <c r="G18" s="32">
        <v>0</v>
      </c>
      <c r="H18" s="32">
        <v>0</v>
      </c>
      <c r="I18" s="32">
        <f t="shared" si="0"/>
        <v>0.51874999999563443</v>
      </c>
      <c r="J18" s="33">
        <v>1606</v>
      </c>
      <c r="K18" s="7" t="s">
        <v>30</v>
      </c>
      <c r="L18" s="48" t="s">
        <v>31</v>
      </c>
      <c r="M18" s="49"/>
    </row>
    <row r="19" spans="1:13" s="3" customFormat="1" ht="62.25" customHeight="1">
      <c r="A19" s="28" t="s">
        <v>29</v>
      </c>
      <c r="B19" s="29">
        <v>54</v>
      </c>
      <c r="C19" s="30" t="str">
        <f>+VLOOKUP(A19,'[1]Line codes'!$A$4:$B$11,2,FALSE)</f>
        <v>Jhakri Wangtu  ckt I</v>
      </c>
      <c r="D19" s="31">
        <f>+DATE(2016,8,24)+TIME(6,57,0)</f>
        <v>42606.289583333331</v>
      </c>
      <c r="E19" s="31">
        <f>+DATE(2016,8,24)+TIME(18,21,0)</f>
        <v>42606.76458333333</v>
      </c>
      <c r="F19" s="32">
        <v>0</v>
      </c>
      <c r="G19" s="32">
        <v>0</v>
      </c>
      <c r="H19" s="32">
        <v>0</v>
      </c>
      <c r="I19" s="32">
        <f t="shared" si="0"/>
        <v>0.47499999999854481</v>
      </c>
      <c r="J19" s="33">
        <v>1609</v>
      </c>
      <c r="K19" s="7" t="s">
        <v>30</v>
      </c>
      <c r="L19" s="48" t="s">
        <v>31</v>
      </c>
      <c r="M19" s="49"/>
    </row>
    <row r="20" spans="1:13" s="3" customFormat="1" ht="91.5" customHeight="1">
      <c r="A20" s="28" t="s">
        <v>33</v>
      </c>
      <c r="B20" s="29">
        <v>55</v>
      </c>
      <c r="C20" s="30" t="str">
        <f>+VLOOKUP(A20,'[1]Line codes'!$A$4:$B$11,2,FALSE)</f>
        <v>Wangtu Abdullapur  ckt II</v>
      </c>
      <c r="D20" s="31">
        <f>+DATE(2016,8,24)+TIME(17,41,0)</f>
        <v>42606.736805555556</v>
      </c>
      <c r="E20" s="31">
        <f>+DATE(2016,8,24)+TIME(18,55,0)</f>
        <v>42606.788194444445</v>
      </c>
      <c r="F20" s="32">
        <v>0</v>
      </c>
      <c r="G20" s="32">
        <v>0</v>
      </c>
      <c r="H20" s="32">
        <f>+E20-D20</f>
        <v>5.1388888889050577E-2</v>
      </c>
      <c r="I20" s="32">
        <v>0</v>
      </c>
      <c r="J20" s="33">
        <v>1666</v>
      </c>
      <c r="K20" s="6" t="s">
        <v>35</v>
      </c>
      <c r="L20" s="50" t="s">
        <v>36</v>
      </c>
      <c r="M20" s="51"/>
    </row>
    <row r="21" spans="1:13" s="3" customFormat="1" ht="169.5" customHeight="1" thickBot="1">
      <c r="A21" s="34" t="s">
        <v>32</v>
      </c>
      <c r="B21" s="35">
        <v>56</v>
      </c>
      <c r="C21" s="36" t="str">
        <f>+VLOOKUP(A21,'[1]Line codes'!$A$4:$B$11,2,FALSE)</f>
        <v>Wangtu Abdullapur  ckt I</v>
      </c>
      <c r="D21" s="37">
        <f>+DATE(2016,8,31)+TIME(19,24,0)</f>
        <v>42613.808333333334</v>
      </c>
      <c r="E21" s="37">
        <f>+DATE(2016,8,31)+TIME(23,59,59)</f>
        <v>42613.999988425923</v>
      </c>
      <c r="F21" s="38">
        <v>0</v>
      </c>
      <c r="G21" s="38">
        <v>0</v>
      </c>
      <c r="H21" s="38">
        <f>+E21-D21</f>
        <v>0.19165509258891689</v>
      </c>
      <c r="I21" s="38">
        <v>0</v>
      </c>
      <c r="J21" s="39" t="s">
        <v>34</v>
      </c>
      <c r="K21" s="40" t="s">
        <v>35</v>
      </c>
      <c r="L21" s="42" t="s">
        <v>40</v>
      </c>
      <c r="M21" s="43"/>
    </row>
    <row r="22" spans="1:13" ht="66" customHeight="1">
      <c r="A22" s="8"/>
      <c r="B22" s="9"/>
      <c r="C22" s="10"/>
      <c r="D22" s="15"/>
      <c r="E22" s="11"/>
      <c r="F22" s="12"/>
      <c r="G22" s="12"/>
      <c r="H22" s="12"/>
      <c r="I22" s="12"/>
      <c r="J22" s="13"/>
      <c r="K22" s="8"/>
      <c r="L22" s="14"/>
      <c r="M22" s="14"/>
    </row>
    <row r="23" spans="1:13" ht="23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41" t="s">
        <v>37</v>
      </c>
      <c r="M23" s="41"/>
    </row>
    <row r="24" spans="1:13" ht="23.25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41" t="s">
        <v>38</v>
      </c>
      <c r="M24" s="41"/>
    </row>
    <row r="25" spans="1:13" ht="31.5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41" t="s">
        <v>39</v>
      </c>
      <c r="M25" s="41"/>
    </row>
    <row r="26" spans="1:13">
      <c r="A26" s="1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7"/>
    </row>
    <row r="27" spans="1:13">
      <c r="A27" s="1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7"/>
    </row>
    <row r="28" spans="1:13">
      <c r="A28" s="1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7"/>
    </row>
    <row r="29" spans="1:13">
      <c r="A29" s="1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7"/>
    </row>
    <row r="30" spans="1:13">
      <c r="A30" s="1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7"/>
    </row>
    <row r="31" spans="1:13">
      <c r="A31" s="1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7"/>
    </row>
    <row r="32" spans="1:13">
      <c r="A32" s="1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7"/>
    </row>
    <row r="33" spans="1:13">
      <c r="A33" s="1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7"/>
    </row>
    <row r="34" spans="1:13">
      <c r="A34" s="1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7"/>
    </row>
    <row r="35" spans="1:13">
      <c r="A35" s="1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7"/>
    </row>
    <row r="36" spans="1:13">
      <c r="A36" s="1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7"/>
    </row>
    <row r="37" spans="1:13">
      <c r="A37" s="1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7"/>
    </row>
    <row r="38" spans="1:13">
      <c r="A38" s="1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7"/>
    </row>
    <row r="39" spans="1:13">
      <c r="A39" s="16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7"/>
    </row>
    <row r="40" spans="1:13">
      <c r="A40" s="16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7"/>
    </row>
    <row r="41" spans="1:13" ht="15.75" thickBot="1">
      <c r="A41" s="18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20"/>
    </row>
  </sheetData>
  <mergeCells count="27">
    <mergeCell ref="A1:M1"/>
    <mergeCell ref="A2:M2"/>
    <mergeCell ref="A3:M3"/>
    <mergeCell ref="A4:M4"/>
    <mergeCell ref="A5:M5"/>
    <mergeCell ref="L8:M11"/>
    <mergeCell ref="A9:A11"/>
    <mergeCell ref="B9:B11"/>
    <mergeCell ref="C9:C11"/>
    <mergeCell ref="D9:D11"/>
    <mergeCell ref="E9:E11"/>
    <mergeCell ref="F8:I8"/>
    <mergeCell ref="J8:J11"/>
    <mergeCell ref="K8:K11"/>
    <mergeCell ref="L25:M25"/>
    <mergeCell ref="L21:M2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3:M23"/>
    <mergeCell ref="L24:M24"/>
  </mergeCells>
  <printOptions horizontalCentered="1"/>
  <pageMargins left="0.11811023622047245" right="0.11811023622047245" top="0.23622047244094491" bottom="0.19685039370078741" header="0.19685039370078741" footer="0.15748031496062992"/>
  <pageSetup paperSize="9" scale="45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Aug 16</vt:lpstr>
      <vt:lpstr>'Aug 16'!Print_Area</vt:lpstr>
      <vt:lpstr>'Aug 16'!Print_Titles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JPL</dc:creator>
  <cp:lastModifiedBy>JPL</cp:lastModifiedBy>
  <cp:lastPrinted>2016-09-02T04:23:35Z</cp:lastPrinted>
  <dcterms:created xsi:type="dcterms:W3CDTF">2016-09-02T03:26:08Z</dcterms:created>
  <dcterms:modified xsi:type="dcterms:W3CDTF">2016-09-02T05:01:33Z</dcterms:modified>
</cp:coreProperties>
</file>